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plattform\4-Mitglieder\43-Sozialpartnerschaft\Freiberufliche\LVs\Leistungsvertrag 2017\"/>
    </mc:Choice>
  </mc:AlternateContent>
  <bookViews>
    <workbookView xWindow="0" yWindow="0" windowWidth="24000" windowHeight="9735" tabRatio="801"/>
  </bookViews>
  <sheets>
    <sheet name="participation coûts soins 2017" sheetId="2" r:id="rId1"/>
  </sheets>
  <definedNames>
    <definedName name="_xlnm.Print_Area" localSheetId="0">'participation coûts soins 2017'!$B$2:$F$53</definedName>
    <definedName name="janvier_2015">'participation coûts soins 2017'!$D$17</definedName>
  </definedNames>
  <calcPr calcId="152511"/>
</workbook>
</file>

<file path=xl/calcChain.xml><?xml version="1.0" encoding="utf-8"?>
<calcChain xmlns="http://schemas.openxmlformats.org/spreadsheetml/2006/main">
  <c r="D15" i="2" l="1"/>
  <c r="D52" i="2"/>
  <c r="E52" i="2"/>
  <c r="F52" i="2"/>
  <c r="B52" i="2"/>
  <c r="B51" i="2"/>
  <c r="D51" i="2"/>
  <c r="E51" i="2"/>
  <c r="F51" i="2"/>
  <c r="B50" i="2"/>
  <c r="D50" i="2"/>
  <c r="E50" i="2"/>
  <c r="F50" i="2"/>
  <c r="B49" i="2"/>
  <c r="D49" i="2"/>
  <c r="E49" i="2"/>
  <c r="F49" i="2"/>
  <c r="B48" i="2"/>
  <c r="D48" i="2"/>
  <c r="E48" i="2"/>
  <c r="F48" i="2"/>
  <c r="B47" i="2"/>
  <c r="D47" i="2"/>
  <c r="E47" i="2"/>
  <c r="F47" i="2"/>
  <c r="B46" i="2"/>
  <c r="D46" i="2"/>
  <c r="E46" i="2"/>
  <c r="B45" i="2"/>
  <c r="D45" i="2"/>
  <c r="E45" i="2"/>
  <c r="B44" i="2"/>
  <c r="D44" i="2"/>
  <c r="B43" i="2"/>
  <c r="D43" i="2"/>
  <c r="E43" i="2"/>
  <c r="B42" i="2"/>
  <c r="D42" i="2"/>
  <c r="E42" i="2"/>
  <c r="B41" i="2"/>
  <c r="D41" i="2"/>
  <c r="F41" i="2"/>
  <c r="E41" i="2"/>
  <c r="B40" i="2"/>
  <c r="D40" i="2"/>
  <c r="E40" i="2"/>
  <c r="B39" i="2"/>
  <c r="D39" i="2"/>
  <c r="E39" i="2"/>
  <c r="F39" i="2"/>
  <c r="B38" i="2"/>
  <c r="D38" i="2"/>
  <c r="E38" i="2"/>
  <c r="B37" i="2"/>
  <c r="D37" i="2"/>
  <c r="E37" i="2"/>
  <c r="B36" i="2"/>
  <c r="D36" i="2"/>
  <c r="E36" i="2"/>
  <c r="B35" i="2"/>
  <c r="D35" i="2"/>
  <c r="E35" i="2"/>
  <c r="F35" i="2"/>
  <c r="B34" i="2"/>
  <c r="D34" i="2"/>
  <c r="E34" i="2"/>
  <c r="B33" i="2"/>
  <c r="D33" i="2"/>
  <c r="E33" i="2"/>
  <c r="F33" i="2"/>
  <c r="B32" i="2"/>
  <c r="D32" i="2"/>
  <c r="E32" i="2"/>
  <c r="B31" i="2"/>
  <c r="D31" i="2"/>
  <c r="E31" i="2"/>
  <c r="F31" i="2"/>
  <c r="B30" i="2"/>
  <c r="D30" i="2"/>
  <c r="E30" i="2"/>
  <c r="B29" i="2"/>
  <c r="D29" i="2"/>
  <c r="F29" i="2"/>
  <c r="E29" i="2"/>
  <c r="B28" i="2"/>
  <c r="D28" i="2"/>
  <c r="E28" i="2"/>
  <c r="B27" i="2"/>
  <c r="D27" i="2"/>
  <c r="E27" i="2"/>
  <c r="F27" i="2"/>
  <c r="B26" i="2"/>
  <c r="D26" i="2"/>
  <c r="E26" i="2"/>
  <c r="F26" i="2"/>
  <c r="B25" i="2"/>
  <c r="D25" i="2"/>
  <c r="E25" i="2"/>
  <c r="B24" i="2"/>
  <c r="D24" i="2"/>
  <c r="E24" i="2"/>
  <c r="B23" i="2"/>
  <c r="D23" i="2"/>
  <c r="E23" i="2"/>
  <c r="B22" i="2"/>
  <c r="D22" i="2"/>
  <c r="C53" i="2"/>
  <c r="F24" i="2"/>
  <c r="F34" i="2"/>
  <c r="E44" i="2"/>
  <c r="F44" i="2"/>
  <c r="F37" i="2"/>
  <c r="F42" i="2"/>
  <c r="F45" i="2"/>
  <c r="F28" i="2"/>
  <c r="F30" i="2"/>
  <c r="F36" i="2"/>
  <c r="F38" i="2"/>
  <c r="F40" i="2"/>
  <c r="F43" i="2"/>
  <c r="F46" i="2"/>
  <c r="F23" i="2"/>
  <c r="E22" i="2"/>
  <c r="F22" i="2"/>
  <c r="F25" i="2"/>
  <c r="F32" i="2"/>
  <c r="D53" i="2" l="1"/>
  <c r="E53" i="2" s="1"/>
  <c r="F53" i="2" s="1"/>
</calcChain>
</file>

<file path=xl/sharedStrings.xml><?xml version="1.0" encoding="utf-8"?>
<sst xmlns="http://schemas.openxmlformats.org/spreadsheetml/2006/main" count="22" uniqueCount="22">
  <si>
    <t xml:space="preserve">Total </t>
  </si>
  <si>
    <t>Ekmin</t>
  </si>
  <si>
    <t>Ekmax</t>
  </si>
  <si>
    <t>Ekfrei</t>
  </si>
  <si>
    <t>Kbmax</t>
  </si>
  <si>
    <t>Kbmin</t>
  </si>
  <si>
    <t>Betrag Kanton</t>
  </si>
  <si>
    <t>Abrechnungs-monate:</t>
  </si>
  <si>
    <t>prestations de soins en minutes</t>
  </si>
  <si>
    <t>participation du patient en CHF</t>
  </si>
  <si>
    <t>Nom et prénom du patient</t>
  </si>
  <si>
    <t>jour civil</t>
  </si>
  <si>
    <t>Fournisseur de prestations</t>
  </si>
  <si>
    <t>Date de naissance du patient</t>
  </si>
  <si>
    <t>rémunération des prestations en CHF</t>
  </si>
  <si>
    <t>Rémunération des prestations selon l'ordonnance sur l'aide sociale, art. 25c et d</t>
  </si>
  <si>
    <t>rétribution cantonale en CHF</t>
  </si>
  <si>
    <t>Revenu imposable</t>
  </si>
  <si>
    <t>Fortune imposable</t>
  </si>
  <si>
    <t>Revenu déterminant</t>
  </si>
  <si>
    <t>Mois de facturation</t>
  </si>
  <si>
    <t>Participation du patient aux coûts des soins – canton de Berne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</si>
</sst>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mmmm\ yyyy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name val="Arial Narrow"/>
      <family val="2"/>
    </font>
    <font>
      <sz val="12"/>
      <name val="Wingdings"/>
      <charset val="2"/>
    </font>
    <font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Protection="1"/>
    <xf numFmtId="164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4" fontId="0" fillId="0" borderId="1" xfId="0" applyNumberForma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wrapText="1"/>
    </xf>
    <xf numFmtId="0" fontId="4" fillId="0" borderId="0" xfId="0" applyFont="1" applyFill="1" applyBorder="1" applyProtection="1"/>
    <xf numFmtId="0" fontId="9" fillId="0" borderId="0" xfId="0" applyFont="1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2" fontId="7" fillId="0" borderId="0" xfId="0" applyNumberFormat="1" applyFont="1" applyBorder="1" applyProtection="1"/>
    <xf numFmtId="2" fontId="5" fillId="0" borderId="0" xfId="0" applyNumberFormat="1" applyFont="1" applyBorder="1" applyProtection="1"/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Protection="1"/>
    <xf numFmtId="0" fontId="1" fillId="0" borderId="0" xfId="0" applyFont="1" applyProtection="1"/>
    <xf numFmtId="0" fontId="6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10" fillId="0" borderId="0" xfId="0" applyFont="1" applyBorder="1" applyProtection="1"/>
    <xf numFmtId="0" fontId="11" fillId="0" borderId="0" xfId="0" applyFont="1" applyBorder="1" applyProtection="1"/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3" fontId="0" fillId="3" borderId="1" xfId="0" applyNumberFormat="1" applyFill="1" applyBorder="1" applyProtection="1"/>
    <xf numFmtId="3" fontId="0" fillId="0" borderId="0" xfId="0" applyNumberFormat="1" applyProtection="1"/>
    <xf numFmtId="4" fontId="0" fillId="3" borderId="1" xfId="0" applyNumberFormat="1" applyFill="1" applyBorder="1" applyProtection="1"/>
    <xf numFmtId="3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49" fontId="1" fillId="0" borderId="0" xfId="0" applyNumberFormat="1" applyFont="1" applyProtection="1"/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14" fontId="1" fillId="0" borderId="0" xfId="0" applyNumberFormat="1" applyFont="1" applyProtection="1"/>
    <xf numFmtId="4" fontId="0" fillId="0" borderId="0" xfId="0" applyNumberForma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49" fontId="4" fillId="4" borderId="0" xfId="0" applyNumberFormat="1" applyFont="1" applyFill="1" applyBorder="1" applyAlignment="1" applyProtection="1">
      <alignment horizontal="left" vertical="center"/>
    </xf>
    <xf numFmtId="165" fontId="0" fillId="3" borderId="2" xfId="0" applyNumberFormat="1" applyFill="1" applyBorder="1" applyProtection="1"/>
    <xf numFmtId="165" fontId="4" fillId="2" borderId="3" xfId="0" applyNumberFormat="1" applyFont="1" applyFill="1" applyBorder="1" applyAlignment="1" applyProtection="1">
      <alignment horizontal="center" vertical="center"/>
      <protection locked="0"/>
    </xf>
    <xf numFmtId="165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protection locked="0"/>
    </xf>
    <xf numFmtId="0" fontId="12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49" fontId="1" fillId="0" borderId="0" xfId="0" applyNumberFormat="1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top" wrapText="1"/>
    </xf>
    <xf numFmtId="0" fontId="0" fillId="0" borderId="10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10" xfId="0" applyFont="1" applyBorder="1" applyAlignment="1" applyProtection="1">
      <alignment vertical="top" wrapText="1"/>
    </xf>
    <xf numFmtId="14" fontId="4" fillId="2" borderId="3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protection locked="0"/>
    </xf>
    <xf numFmtId="0" fontId="1" fillId="0" borderId="0" xfId="0" applyFont="1" applyAlignment="1" applyProtection="1">
      <alignment vertical="top"/>
    </xf>
    <xf numFmtId="3" fontId="4" fillId="2" borderId="3" xfId="0" applyNumberFormat="1" applyFont="1" applyFill="1" applyBorder="1" applyAlignment="1" applyProtection="1">
      <alignment horizontal="center" vertical="center"/>
      <protection locked="0"/>
    </xf>
    <xf numFmtId="3" fontId="4" fillId="2" borderId="4" xfId="0" applyNumberFormat="1" applyFont="1" applyFill="1" applyBorder="1" applyAlignment="1" applyProtection="1">
      <alignment horizontal="center" vertical="center"/>
      <protection locked="0"/>
    </xf>
    <xf numFmtId="3" fontId="4" fillId="4" borderId="3" xfId="0" applyNumberFormat="1" applyFont="1" applyFill="1" applyBorder="1" applyAlignment="1" applyProtection="1">
      <alignment horizontal="center" vertical="center"/>
    </xf>
    <xf numFmtId="3" fontId="4" fillId="4" borderId="4" xfId="0" applyNumberFormat="1" applyFont="1" applyFill="1" applyBorder="1" applyAlignment="1" applyProtection="1">
      <alignment horizontal="center" vertical="center"/>
    </xf>
  </cellXfs>
  <cellStyles count="12">
    <cellStyle name="Standard" xfId="0" builtinId="0"/>
    <cellStyle name="Standard 2" xfId="1"/>
    <cellStyle name="Standard 2 10" xfId="2"/>
    <cellStyle name="Standard 2 11" xfId="3"/>
    <cellStyle name="Standard 2 2" xfId="4"/>
    <cellStyle name="Standard 2 3" xfId="5"/>
    <cellStyle name="Standard 2 4" xfId="6"/>
    <cellStyle name="Standard 2 5" xfId="7"/>
    <cellStyle name="Standard 2 6" xfId="8"/>
    <cellStyle name="Standard 2 7" xfId="9"/>
    <cellStyle name="Standard 2 8" xfId="10"/>
    <cellStyle name="Standard 2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L145"/>
  <sheetViews>
    <sheetView showGridLines="0" tabSelected="1" showOutlineSymbols="0" zoomScaleNormal="100" workbookViewId="0">
      <selection activeCell="I13" sqref="I13"/>
    </sheetView>
  </sheetViews>
  <sheetFormatPr baseColWidth="10" defaultColWidth="11.42578125" defaultRowHeight="12.75" outlineLevelRow="1" x14ac:dyDescent="0.2"/>
  <cols>
    <col min="1" max="1" width="9.5703125" style="1" customWidth="1"/>
    <col min="2" max="2" width="12.7109375" style="1" customWidth="1"/>
    <col min="3" max="4" width="15.7109375" style="1" customWidth="1"/>
    <col min="5" max="6" width="17.7109375" style="1" customWidth="1"/>
    <col min="7" max="8" width="11.42578125" style="1" customWidth="1"/>
    <col min="9" max="9" width="11.42578125" style="1" hidden="1" customWidth="1"/>
    <col min="10" max="10" width="13.28515625" style="1" hidden="1" customWidth="1"/>
    <col min="11" max="11" width="14.42578125" style="1" hidden="1" customWidth="1"/>
    <col min="12" max="12" width="11.42578125" style="1" hidden="1" customWidth="1"/>
    <col min="13" max="16384" width="11.42578125" style="1"/>
  </cols>
  <sheetData>
    <row r="2" spans="2:11" ht="21" customHeight="1" x14ac:dyDescent="0.25">
      <c r="B2" s="47" t="s">
        <v>21</v>
      </c>
      <c r="C2" s="47"/>
      <c r="D2" s="47"/>
      <c r="E2" s="47"/>
      <c r="F2" s="47"/>
      <c r="G2" s="48"/>
    </row>
    <row r="3" spans="2:11" ht="13.5" customHeight="1" x14ac:dyDescent="0.2">
      <c r="B3" s="5"/>
      <c r="C3" s="5"/>
      <c r="D3" s="5"/>
      <c r="E3" s="5"/>
    </row>
    <row r="5" spans="2:11" ht="17.25" customHeight="1" x14ac:dyDescent="0.2">
      <c r="B5" s="50" t="s">
        <v>12</v>
      </c>
      <c r="C5" s="51"/>
      <c r="D5" s="57"/>
      <c r="E5" s="58"/>
      <c r="F5" s="59"/>
    </row>
    <row r="6" spans="2:11" ht="17.25" customHeight="1" x14ac:dyDescent="0.2">
      <c r="B6" s="52"/>
      <c r="C6" s="51"/>
      <c r="D6" s="60"/>
      <c r="E6" s="61"/>
      <c r="F6" s="62"/>
    </row>
    <row r="7" spans="2:11" ht="17.25" customHeight="1" x14ac:dyDescent="0.2">
      <c r="B7" s="52"/>
      <c r="C7" s="51"/>
      <c r="D7" s="63"/>
      <c r="E7" s="64"/>
      <c r="F7" s="65"/>
      <c r="G7" s="14"/>
    </row>
    <row r="8" spans="2:11" ht="15.75" customHeight="1" x14ac:dyDescent="0.2">
      <c r="B8" s="29"/>
      <c r="C8" s="29"/>
      <c r="D8" s="27"/>
      <c r="E8" s="27"/>
    </row>
    <row r="9" spans="2:11" ht="18" customHeight="1" x14ac:dyDescent="0.2">
      <c r="B9" s="53" t="s">
        <v>10</v>
      </c>
      <c r="C9" s="54"/>
      <c r="D9" s="44"/>
      <c r="E9" s="45"/>
      <c r="F9" s="46"/>
      <c r="J9" s="31" t="s">
        <v>5</v>
      </c>
      <c r="K9" s="22">
        <v>1</v>
      </c>
    </row>
    <row r="10" spans="2:11" ht="18" customHeight="1" x14ac:dyDescent="0.2">
      <c r="B10" s="30"/>
      <c r="C10" s="30"/>
      <c r="D10" s="40"/>
      <c r="E10" s="40"/>
      <c r="J10" s="31" t="s">
        <v>4</v>
      </c>
      <c r="K10" s="24">
        <v>15.95</v>
      </c>
    </row>
    <row r="11" spans="2:11" ht="18" customHeight="1" x14ac:dyDescent="0.2">
      <c r="B11" s="53" t="s">
        <v>13</v>
      </c>
      <c r="C11" s="54"/>
      <c r="D11" s="55"/>
      <c r="E11" s="56"/>
      <c r="F11" s="35"/>
      <c r="G11" s="14"/>
      <c r="J11" s="27"/>
      <c r="K11" s="23"/>
    </row>
    <row r="12" spans="2:11" ht="18" customHeight="1" x14ac:dyDescent="0.2">
      <c r="B12" s="30"/>
      <c r="C12" s="30"/>
      <c r="D12" s="40"/>
      <c r="E12" s="40"/>
      <c r="J12" s="31" t="s">
        <v>3</v>
      </c>
      <c r="K12" s="22">
        <v>50000</v>
      </c>
    </row>
    <row r="13" spans="2:11" ht="18" customHeight="1" x14ac:dyDescent="0.2">
      <c r="B13" s="66" t="s">
        <v>17</v>
      </c>
      <c r="C13" s="66"/>
      <c r="D13" s="67"/>
      <c r="E13" s="68"/>
      <c r="J13" s="31"/>
      <c r="K13" s="22"/>
    </row>
    <row r="14" spans="2:11" ht="18" customHeight="1" x14ac:dyDescent="0.2">
      <c r="B14" s="66" t="s">
        <v>18</v>
      </c>
      <c r="C14" s="66"/>
      <c r="D14" s="67"/>
      <c r="E14" s="68"/>
      <c r="J14" s="31" t="s">
        <v>1</v>
      </c>
      <c r="K14" s="22">
        <v>50001</v>
      </c>
    </row>
    <row r="15" spans="2:11" ht="18" customHeight="1" x14ac:dyDescent="0.2">
      <c r="B15" s="53" t="s">
        <v>19</v>
      </c>
      <c r="C15" s="54"/>
      <c r="D15" s="69" t="str">
        <f>IF(SUM(D13:E14)=0,"",SUM(D13,(D14*0.1)))</f>
        <v/>
      </c>
      <c r="E15" s="70"/>
      <c r="J15" s="31" t="s">
        <v>2</v>
      </c>
      <c r="K15" s="22">
        <v>100000</v>
      </c>
    </row>
    <row r="16" spans="2:11" ht="18" customHeight="1" x14ac:dyDescent="0.2">
      <c r="B16" s="29"/>
      <c r="C16" s="29"/>
      <c r="D16" s="27"/>
      <c r="E16" s="27"/>
      <c r="J16" s="27"/>
    </row>
    <row r="17" spans="2:11" ht="18" customHeight="1" x14ac:dyDescent="0.2">
      <c r="B17" s="53" t="s">
        <v>20</v>
      </c>
      <c r="C17" s="51"/>
      <c r="D17" s="42">
        <v>42736</v>
      </c>
      <c r="E17" s="43"/>
      <c r="F17" s="14"/>
      <c r="J17" s="32" t="s">
        <v>6</v>
      </c>
      <c r="K17" s="24">
        <v>15.95</v>
      </c>
    </row>
    <row r="18" spans="2:11" ht="21" customHeight="1" x14ac:dyDescent="0.2">
      <c r="J18" s="27"/>
    </row>
    <row r="19" spans="2:11" x14ac:dyDescent="0.2">
      <c r="B19" s="3" t="s">
        <v>15</v>
      </c>
      <c r="C19" s="3"/>
      <c r="J19" s="27"/>
      <c r="K19" s="9"/>
    </row>
    <row r="20" spans="2:11" ht="6" customHeight="1" x14ac:dyDescent="0.2">
      <c r="J20" s="49" t="s">
        <v>7</v>
      </c>
      <c r="K20" s="9"/>
    </row>
    <row r="21" spans="2:11" ht="41.25" customHeight="1" x14ac:dyDescent="0.2">
      <c r="B21" s="33" t="s">
        <v>11</v>
      </c>
      <c r="C21" s="33" t="s">
        <v>8</v>
      </c>
      <c r="D21" s="33" t="s">
        <v>9</v>
      </c>
      <c r="E21" s="33" t="s">
        <v>16</v>
      </c>
      <c r="F21" s="33" t="s">
        <v>14</v>
      </c>
      <c r="J21" s="49"/>
      <c r="K21" s="41">
        <v>42736</v>
      </c>
    </row>
    <row r="22" spans="2:11" x14ac:dyDescent="0.2">
      <c r="B22" s="34">
        <f>IF($D$17="","",$D$17)</f>
        <v>42736</v>
      </c>
      <c r="C22" s="12"/>
      <c r="D22" s="4" t="str">
        <f t="shared" ref="D22:D52" si="0">IF(C22="","",IF(B22&lt;($D$11+23743),0,IF($D$15&lt;=$K$12,0,IF($D$15&gt;=$K$15,IF(C22&gt;=60,$K$10,(C22/60)*$K$10),IF(C22&gt;=60,(($D$15-$K$12)*(($K$10-$K$9)/($K$15-$K$12))+$K$9),(($D$15-$K$12)*(($K$10-$K$9)/($K$15-$K$12))+$K$9)*(C22/60))))))</f>
        <v/>
      </c>
      <c r="E22" s="4" t="str">
        <f>IF(C22="","",((C22/60*$K$17)-D22))</f>
        <v/>
      </c>
      <c r="F22" s="4" t="str">
        <f>IF(C22="","",SUM(D22:E22))</f>
        <v/>
      </c>
      <c r="J22" s="28"/>
      <c r="K22" s="41">
        <v>42767</v>
      </c>
    </row>
    <row r="23" spans="2:11" x14ac:dyDescent="0.2">
      <c r="B23" s="34">
        <f>IF($D$17="","",$D$17+1)</f>
        <v>42737</v>
      </c>
      <c r="C23" s="12"/>
      <c r="D23" s="4" t="str">
        <f t="shared" si="0"/>
        <v/>
      </c>
      <c r="E23" s="4" t="str">
        <f t="shared" ref="E23:E51" si="1">IF(C23="","",((C23/60*$K$17)-D23))</f>
        <v/>
      </c>
      <c r="F23" s="4" t="str">
        <f t="shared" ref="F23:F51" si="2">IF(C23="","",SUM(D23:E23))</f>
        <v/>
      </c>
      <c r="J23" s="28"/>
      <c r="K23" s="41">
        <v>42795</v>
      </c>
    </row>
    <row r="24" spans="2:11" x14ac:dyDescent="0.2">
      <c r="B24" s="34">
        <f>IF($D$17="","",$D$17+2)</f>
        <v>42738</v>
      </c>
      <c r="C24" s="12"/>
      <c r="D24" s="4" t="str">
        <f t="shared" si="0"/>
        <v/>
      </c>
      <c r="E24" s="4" t="str">
        <f t="shared" si="1"/>
        <v/>
      </c>
      <c r="F24" s="4" t="str">
        <f t="shared" si="2"/>
        <v/>
      </c>
      <c r="K24" s="41">
        <v>42826</v>
      </c>
    </row>
    <row r="25" spans="2:11" ht="12.75" customHeight="1" x14ac:dyDescent="0.2">
      <c r="B25" s="34">
        <f>IF($D$17="","",$D$17+3)</f>
        <v>42739</v>
      </c>
      <c r="C25" s="12"/>
      <c r="D25" s="4" t="str">
        <f t="shared" si="0"/>
        <v/>
      </c>
      <c r="E25" s="4" t="str">
        <f t="shared" si="1"/>
        <v/>
      </c>
      <c r="F25" s="4" t="str">
        <f t="shared" si="2"/>
        <v/>
      </c>
      <c r="K25" s="41">
        <v>42856</v>
      </c>
    </row>
    <row r="26" spans="2:11" x14ac:dyDescent="0.2">
      <c r="B26" s="34">
        <f>IF($D$17="","",$D$17+4)</f>
        <v>42740</v>
      </c>
      <c r="C26" s="12"/>
      <c r="D26" s="4" t="str">
        <f t="shared" si="0"/>
        <v/>
      </c>
      <c r="E26" s="4" t="str">
        <f t="shared" si="1"/>
        <v/>
      </c>
      <c r="F26" s="4" t="str">
        <f t="shared" si="2"/>
        <v/>
      </c>
      <c r="K26" s="41">
        <v>42887</v>
      </c>
    </row>
    <row r="27" spans="2:11" x14ac:dyDescent="0.2">
      <c r="B27" s="34">
        <f>IF($D$17="","",$D$17+5)</f>
        <v>42741</v>
      </c>
      <c r="C27" s="12"/>
      <c r="D27" s="4" t="str">
        <f t="shared" si="0"/>
        <v/>
      </c>
      <c r="E27" s="4" t="str">
        <f t="shared" si="1"/>
        <v/>
      </c>
      <c r="F27" s="4" t="str">
        <f t="shared" si="2"/>
        <v/>
      </c>
      <c r="K27" s="41">
        <v>42917</v>
      </c>
    </row>
    <row r="28" spans="2:11" x14ac:dyDescent="0.2">
      <c r="B28" s="34">
        <f>IF($D$17="","",$D$17+6)</f>
        <v>42742</v>
      </c>
      <c r="C28" s="12"/>
      <c r="D28" s="4" t="str">
        <f t="shared" si="0"/>
        <v/>
      </c>
      <c r="E28" s="4" t="str">
        <f t="shared" si="1"/>
        <v/>
      </c>
      <c r="F28" s="4" t="str">
        <f t="shared" si="2"/>
        <v/>
      </c>
      <c r="K28" s="41">
        <v>42948</v>
      </c>
    </row>
    <row r="29" spans="2:11" x14ac:dyDescent="0.2">
      <c r="B29" s="34">
        <f>IF($D$17="","",$D$17+7)</f>
        <v>42743</v>
      </c>
      <c r="C29" s="12"/>
      <c r="D29" s="4" t="str">
        <f t="shared" si="0"/>
        <v/>
      </c>
      <c r="E29" s="4" t="str">
        <f t="shared" si="1"/>
        <v/>
      </c>
      <c r="F29" s="4" t="str">
        <f t="shared" si="2"/>
        <v/>
      </c>
      <c r="K29" s="41">
        <v>42979</v>
      </c>
    </row>
    <row r="30" spans="2:11" x14ac:dyDescent="0.2">
      <c r="B30" s="34">
        <f>IF($D$17="","",$D$17+8)</f>
        <v>42744</v>
      </c>
      <c r="C30" s="12"/>
      <c r="D30" s="4" t="str">
        <f t="shared" si="0"/>
        <v/>
      </c>
      <c r="E30" s="4" t="str">
        <f t="shared" si="1"/>
        <v/>
      </c>
      <c r="F30" s="4" t="str">
        <f t="shared" si="2"/>
        <v/>
      </c>
      <c r="K30" s="41">
        <v>43009</v>
      </c>
    </row>
    <row r="31" spans="2:11" x14ac:dyDescent="0.2">
      <c r="B31" s="34">
        <f>IF($D$17="","",$D$17+9)</f>
        <v>42745</v>
      </c>
      <c r="C31" s="12"/>
      <c r="D31" s="4" t="str">
        <f t="shared" si="0"/>
        <v/>
      </c>
      <c r="E31" s="4" t="str">
        <f t="shared" si="1"/>
        <v/>
      </c>
      <c r="F31" s="4" t="str">
        <f t="shared" si="2"/>
        <v/>
      </c>
      <c r="K31" s="41">
        <v>43040</v>
      </c>
    </row>
    <row r="32" spans="2:11" x14ac:dyDescent="0.2">
      <c r="B32" s="34">
        <f>IF($D$17="","",$D$17+10)</f>
        <v>42746</v>
      </c>
      <c r="C32" s="12"/>
      <c r="D32" s="4" t="str">
        <f t="shared" si="0"/>
        <v/>
      </c>
      <c r="E32" s="4" t="str">
        <f t="shared" si="1"/>
        <v/>
      </c>
      <c r="F32" s="4" t="str">
        <f t="shared" si="2"/>
        <v/>
      </c>
      <c r="K32" s="41">
        <v>43070</v>
      </c>
    </row>
    <row r="33" spans="2:10" x14ac:dyDescent="0.2">
      <c r="B33" s="34">
        <f>IF($D$17="","",$D$17+11)</f>
        <v>42747</v>
      </c>
      <c r="C33" s="12"/>
      <c r="D33" s="4" t="str">
        <f t="shared" si="0"/>
        <v/>
      </c>
      <c r="E33" s="4" t="str">
        <f t="shared" si="1"/>
        <v/>
      </c>
      <c r="F33" s="4" t="str">
        <f t="shared" si="2"/>
        <v/>
      </c>
    </row>
    <row r="34" spans="2:10" ht="12.75" customHeight="1" x14ac:dyDescent="0.2">
      <c r="B34" s="34">
        <f>IF($D$17="","",$D$17+12)</f>
        <v>42748</v>
      </c>
      <c r="C34" s="12"/>
      <c r="D34" s="4" t="str">
        <f t="shared" si="0"/>
        <v/>
      </c>
      <c r="E34" s="4" t="str">
        <f t="shared" si="1"/>
        <v/>
      </c>
      <c r="F34" s="4" t="str">
        <f t="shared" si="2"/>
        <v/>
      </c>
      <c r="J34" s="28"/>
    </row>
    <row r="35" spans="2:10" ht="12.75" customHeight="1" x14ac:dyDescent="0.2">
      <c r="B35" s="34">
        <f>IF($D$17="","",$D$17+13)</f>
        <v>42749</v>
      </c>
      <c r="C35" s="12"/>
      <c r="D35" s="4" t="str">
        <f t="shared" si="0"/>
        <v/>
      </c>
      <c r="E35" s="4" t="str">
        <f t="shared" si="1"/>
        <v/>
      </c>
      <c r="F35" s="4" t="str">
        <f t="shared" si="2"/>
        <v/>
      </c>
      <c r="J35" s="28"/>
    </row>
    <row r="36" spans="2:10" ht="12.75" customHeight="1" x14ac:dyDescent="0.2">
      <c r="B36" s="34">
        <f>IF($D$17="","",$D$17+14)</f>
        <v>42750</v>
      </c>
      <c r="C36" s="12"/>
      <c r="D36" s="4" t="str">
        <f t="shared" si="0"/>
        <v/>
      </c>
      <c r="E36" s="4" t="str">
        <f t="shared" si="1"/>
        <v/>
      </c>
      <c r="F36" s="4" t="str">
        <f t="shared" si="2"/>
        <v/>
      </c>
    </row>
    <row r="37" spans="2:10" ht="12.75" customHeight="1" x14ac:dyDescent="0.2">
      <c r="B37" s="34">
        <f>IF($D$17="","",$D$17+15)</f>
        <v>42751</v>
      </c>
      <c r="C37" s="12"/>
      <c r="D37" s="4" t="str">
        <f t="shared" si="0"/>
        <v/>
      </c>
      <c r="E37" s="4" t="str">
        <f t="shared" si="1"/>
        <v/>
      </c>
      <c r="F37" s="4" t="str">
        <f t="shared" si="2"/>
        <v/>
      </c>
      <c r="H37" s="9"/>
      <c r="I37" s="9"/>
    </row>
    <row r="38" spans="2:10" ht="12.75" customHeight="1" x14ac:dyDescent="0.2">
      <c r="B38" s="34">
        <f>IF($D$17="","",$D$17+16)</f>
        <v>42752</v>
      </c>
      <c r="C38" s="12"/>
      <c r="D38" s="4" t="str">
        <f t="shared" si="0"/>
        <v/>
      </c>
      <c r="E38" s="4" t="str">
        <f t="shared" si="1"/>
        <v/>
      </c>
      <c r="F38" s="4" t="str">
        <f t="shared" si="2"/>
        <v/>
      </c>
      <c r="H38" s="9"/>
      <c r="I38" s="9"/>
    </row>
    <row r="39" spans="2:10" ht="12.75" customHeight="1" x14ac:dyDescent="0.2">
      <c r="B39" s="34">
        <f>IF($D$17="","",$D$17+17)</f>
        <v>42753</v>
      </c>
      <c r="C39" s="12"/>
      <c r="D39" s="4" t="str">
        <f t="shared" si="0"/>
        <v/>
      </c>
      <c r="E39" s="4" t="str">
        <f t="shared" si="1"/>
        <v/>
      </c>
      <c r="F39" s="4" t="str">
        <f t="shared" si="2"/>
        <v/>
      </c>
      <c r="H39" s="9"/>
      <c r="I39" s="9"/>
    </row>
    <row r="40" spans="2:10" ht="12.75" customHeight="1" x14ac:dyDescent="0.2">
      <c r="B40" s="34">
        <f>IF($D$17="","",$D$17+18)</f>
        <v>42754</v>
      </c>
      <c r="C40" s="12"/>
      <c r="D40" s="4" t="str">
        <f t="shared" si="0"/>
        <v/>
      </c>
      <c r="E40" s="4" t="str">
        <f t="shared" si="1"/>
        <v/>
      </c>
      <c r="F40" s="4" t="str">
        <f t="shared" si="2"/>
        <v/>
      </c>
      <c r="H40" s="9"/>
      <c r="I40" s="9"/>
    </row>
    <row r="41" spans="2:10" ht="12.75" customHeight="1" x14ac:dyDescent="0.2">
      <c r="B41" s="34">
        <f>IF($D$17="","",$D$17+19)</f>
        <v>42755</v>
      </c>
      <c r="C41" s="12"/>
      <c r="D41" s="4" t="str">
        <f t="shared" si="0"/>
        <v/>
      </c>
      <c r="E41" s="4" t="str">
        <f t="shared" si="1"/>
        <v/>
      </c>
      <c r="F41" s="4" t="str">
        <f t="shared" si="2"/>
        <v/>
      </c>
      <c r="H41" s="9"/>
      <c r="I41" s="9"/>
    </row>
    <row r="42" spans="2:10" ht="12.75" customHeight="1" x14ac:dyDescent="0.2">
      <c r="B42" s="34">
        <f>IF($D$17="","",$D$17+20)</f>
        <v>42756</v>
      </c>
      <c r="C42" s="12"/>
      <c r="D42" s="4" t="str">
        <f t="shared" si="0"/>
        <v/>
      </c>
      <c r="E42" s="4" t="str">
        <f t="shared" si="1"/>
        <v/>
      </c>
      <c r="F42" s="4" t="str">
        <f t="shared" si="2"/>
        <v/>
      </c>
      <c r="H42" s="9"/>
      <c r="I42" s="9"/>
    </row>
    <row r="43" spans="2:10" ht="12.75" customHeight="1" x14ac:dyDescent="0.2">
      <c r="B43" s="34">
        <f>IF($D$17="","",$D$17+21)</f>
        <v>42757</v>
      </c>
      <c r="C43" s="12"/>
      <c r="D43" s="4" t="str">
        <f t="shared" si="0"/>
        <v/>
      </c>
      <c r="E43" s="4" t="str">
        <f t="shared" si="1"/>
        <v/>
      </c>
      <c r="F43" s="4" t="str">
        <f t="shared" si="2"/>
        <v/>
      </c>
      <c r="H43" s="9"/>
      <c r="I43" s="9"/>
    </row>
    <row r="44" spans="2:10" ht="12.75" customHeight="1" x14ac:dyDescent="0.2">
      <c r="B44" s="34">
        <f>IF($D$17="","",$D$17+22)</f>
        <v>42758</v>
      </c>
      <c r="C44" s="12"/>
      <c r="D44" s="4" t="str">
        <f t="shared" si="0"/>
        <v/>
      </c>
      <c r="E44" s="4" t="str">
        <f t="shared" si="1"/>
        <v/>
      </c>
      <c r="F44" s="4" t="str">
        <f t="shared" si="2"/>
        <v/>
      </c>
      <c r="H44" s="9"/>
      <c r="I44" s="9"/>
    </row>
    <row r="45" spans="2:10" ht="12.75" customHeight="1" x14ac:dyDescent="0.2">
      <c r="B45" s="34">
        <f>IF($D$17="","",$D$17+23)</f>
        <v>42759</v>
      </c>
      <c r="C45" s="12"/>
      <c r="D45" s="4" t="str">
        <f t="shared" si="0"/>
        <v/>
      </c>
      <c r="E45" s="4" t="str">
        <f t="shared" si="1"/>
        <v/>
      </c>
      <c r="F45" s="4" t="str">
        <f t="shared" si="2"/>
        <v/>
      </c>
      <c r="H45" s="9"/>
      <c r="I45" s="9"/>
    </row>
    <row r="46" spans="2:10" ht="12.75" customHeight="1" x14ac:dyDescent="0.2">
      <c r="B46" s="34">
        <f>IF($D$17="","",$D$17+24)</f>
        <v>42760</v>
      </c>
      <c r="C46" s="12"/>
      <c r="D46" s="4" t="str">
        <f t="shared" si="0"/>
        <v/>
      </c>
      <c r="E46" s="4" t="str">
        <f t="shared" si="1"/>
        <v/>
      </c>
      <c r="F46" s="4" t="str">
        <f t="shared" si="2"/>
        <v/>
      </c>
      <c r="H46" s="9"/>
      <c r="I46" s="9"/>
    </row>
    <row r="47" spans="2:10" ht="12.75" customHeight="1" x14ac:dyDescent="0.2">
      <c r="B47" s="34">
        <f>IF($D$17="","",$D$17+25)</f>
        <v>42761</v>
      </c>
      <c r="C47" s="12"/>
      <c r="D47" s="4" t="str">
        <f t="shared" si="0"/>
        <v/>
      </c>
      <c r="E47" s="4" t="str">
        <f t="shared" si="1"/>
        <v/>
      </c>
      <c r="F47" s="4" t="str">
        <f t="shared" si="2"/>
        <v/>
      </c>
      <c r="H47" s="9"/>
      <c r="I47" s="9"/>
    </row>
    <row r="48" spans="2:10" ht="12.75" customHeight="1" x14ac:dyDescent="0.2">
      <c r="B48" s="34">
        <f>IF($D$17="","",$D$17+26)</f>
        <v>42762</v>
      </c>
      <c r="C48" s="12"/>
      <c r="D48" s="4" t="str">
        <f t="shared" si="0"/>
        <v/>
      </c>
      <c r="E48" s="4" t="str">
        <f t="shared" si="1"/>
        <v/>
      </c>
      <c r="F48" s="4" t="str">
        <f t="shared" si="2"/>
        <v/>
      </c>
      <c r="H48" s="9"/>
      <c r="I48" s="9"/>
    </row>
    <row r="49" spans="2:9" x14ac:dyDescent="0.2">
      <c r="B49" s="34">
        <f>IF($D$17="","",$D$17+27)</f>
        <v>42763</v>
      </c>
      <c r="C49" s="12"/>
      <c r="D49" s="4" t="str">
        <f t="shared" si="0"/>
        <v/>
      </c>
      <c r="E49" s="4" t="str">
        <f t="shared" si="1"/>
        <v/>
      </c>
      <c r="F49" s="4" t="str">
        <f t="shared" si="2"/>
        <v/>
      </c>
      <c r="H49" s="9"/>
      <c r="I49" s="9"/>
    </row>
    <row r="50" spans="2:9" x14ac:dyDescent="0.2">
      <c r="B50" s="34">
        <f>IF($D$17="","",$D$17+28)</f>
        <v>42764</v>
      </c>
      <c r="C50" s="12"/>
      <c r="D50" s="4" t="str">
        <f t="shared" si="0"/>
        <v/>
      </c>
      <c r="E50" s="4" t="str">
        <f t="shared" si="1"/>
        <v/>
      </c>
      <c r="F50" s="4" t="str">
        <f t="shared" si="2"/>
        <v/>
      </c>
      <c r="H50" s="18"/>
      <c r="I50" s="9"/>
    </row>
    <row r="51" spans="2:9" x14ac:dyDescent="0.2">
      <c r="B51" s="34">
        <f>IF($D$17="","",$D$17+29)</f>
        <v>42765</v>
      </c>
      <c r="C51" s="12"/>
      <c r="D51" s="4" t="str">
        <f t="shared" si="0"/>
        <v/>
      </c>
      <c r="E51" s="4" t="str">
        <f t="shared" si="1"/>
        <v/>
      </c>
      <c r="F51" s="4" t="str">
        <f t="shared" si="2"/>
        <v/>
      </c>
      <c r="H51" s="18"/>
      <c r="I51" s="9"/>
    </row>
    <row r="52" spans="2:9" x14ac:dyDescent="0.2">
      <c r="B52" s="34">
        <f>IF(DAY($D$17+30)&lt;31,"",IF($D$17="","",$D$17+30))</f>
        <v>42766</v>
      </c>
      <c r="C52" s="12"/>
      <c r="D52" s="4" t="str">
        <f t="shared" si="0"/>
        <v/>
      </c>
      <c r="E52" s="4" t="str">
        <f>IF($C$52="","",((C52/60*$K$17)-D52))</f>
        <v/>
      </c>
      <c r="F52" s="4" t="str">
        <f>IF($C$52="","",SUM(D52:E52))</f>
        <v/>
      </c>
      <c r="H52" s="18"/>
      <c r="I52" s="9"/>
    </row>
    <row r="53" spans="2:9" x14ac:dyDescent="0.2">
      <c r="B53" s="2" t="s">
        <v>0</v>
      </c>
      <c r="C53" s="25">
        <f>SUM(C22:C52)</f>
        <v>0</v>
      </c>
      <c r="D53" s="26">
        <f>ROUND(SUM(D22:D52)*20,0)/20</f>
        <v>0</v>
      </c>
      <c r="E53" s="26">
        <f>ROUND(((C53/60*$K$17)-D53)*20,0)/20</f>
        <v>0</v>
      </c>
      <c r="F53" s="26">
        <f>SUM(D53:E53)</f>
        <v>0</v>
      </c>
      <c r="G53" s="39"/>
      <c r="H53" s="13"/>
      <c r="I53" s="9"/>
    </row>
    <row r="54" spans="2:9" ht="17.25" customHeight="1" x14ac:dyDescent="0.2">
      <c r="B54" s="9"/>
      <c r="C54" s="9"/>
      <c r="D54" s="36"/>
      <c r="E54" s="36"/>
      <c r="F54" s="36"/>
      <c r="G54" s="9"/>
      <c r="H54" s="9"/>
      <c r="I54" s="9"/>
    </row>
    <row r="55" spans="2:9" ht="17.25" customHeight="1" x14ac:dyDescent="0.2">
      <c r="B55" s="6"/>
      <c r="C55" s="6"/>
      <c r="D55" s="38"/>
      <c r="E55" s="38"/>
      <c r="F55" s="37"/>
      <c r="G55" s="9"/>
      <c r="H55" s="9"/>
      <c r="I55" s="9"/>
    </row>
    <row r="56" spans="2:9" ht="17.25" customHeight="1" x14ac:dyDescent="0.2">
      <c r="B56" s="9"/>
      <c r="C56" s="9"/>
      <c r="D56" s="15"/>
      <c r="E56" s="16"/>
      <c r="F56" s="19"/>
      <c r="G56" s="9"/>
      <c r="H56" s="9"/>
      <c r="I56" s="9"/>
    </row>
    <row r="57" spans="2:9" ht="17.25" customHeight="1" x14ac:dyDescent="0.2">
      <c r="B57" s="17"/>
      <c r="C57" s="17"/>
      <c r="D57" s="10"/>
      <c r="E57" s="11"/>
      <c r="F57" s="20"/>
      <c r="G57" s="9"/>
      <c r="H57" s="9"/>
      <c r="I57" s="9"/>
    </row>
    <row r="58" spans="2:9" ht="17.25" customHeight="1" x14ac:dyDescent="0.2">
      <c r="B58" s="17"/>
      <c r="C58" s="17"/>
      <c r="D58" s="10"/>
      <c r="E58" s="11"/>
      <c r="F58" s="20"/>
      <c r="G58" s="9"/>
      <c r="H58" s="9"/>
      <c r="I58" s="9"/>
    </row>
    <row r="59" spans="2:9" ht="17.25" customHeight="1" x14ac:dyDescent="0.2">
      <c r="B59" s="17"/>
      <c r="C59" s="17"/>
      <c r="D59" s="10"/>
      <c r="E59" s="11"/>
      <c r="F59" s="20"/>
      <c r="G59" s="9"/>
      <c r="H59" s="9"/>
      <c r="I59" s="9"/>
    </row>
    <row r="60" spans="2:9" ht="17.25" customHeight="1" x14ac:dyDescent="0.2">
      <c r="B60" s="17"/>
      <c r="C60" s="17"/>
      <c r="D60" s="10"/>
      <c r="E60" s="11"/>
      <c r="F60" s="20"/>
      <c r="G60" s="9"/>
      <c r="H60" s="9"/>
      <c r="I60" s="9"/>
    </row>
    <row r="61" spans="2:9" ht="17.25" customHeight="1" x14ac:dyDescent="0.2">
      <c r="B61" s="9"/>
      <c r="C61" s="9"/>
      <c r="D61" s="10"/>
      <c r="E61" s="11"/>
      <c r="F61" s="20"/>
      <c r="G61" s="9"/>
      <c r="H61" s="9"/>
      <c r="I61" s="9"/>
    </row>
    <row r="62" spans="2:9" ht="17.25" customHeight="1" x14ac:dyDescent="0.2">
      <c r="B62" s="9"/>
      <c r="C62" s="9"/>
      <c r="D62" s="10"/>
      <c r="E62" s="11"/>
      <c r="F62" s="21"/>
      <c r="G62" s="9"/>
      <c r="H62" s="9"/>
      <c r="I62" s="9"/>
    </row>
    <row r="63" spans="2:9" ht="17.25" customHeight="1" x14ac:dyDescent="0.2">
      <c r="B63" s="8"/>
      <c r="C63" s="8"/>
      <c r="D63" s="10"/>
      <c r="E63" s="11"/>
      <c r="F63" s="21"/>
      <c r="G63" s="9"/>
      <c r="H63" s="9"/>
      <c r="I63" s="9"/>
    </row>
    <row r="64" spans="2:9" ht="17.25" customHeight="1" x14ac:dyDescent="0.2">
      <c r="B64" s="9"/>
      <c r="C64" s="9"/>
      <c r="D64" s="10"/>
      <c r="E64" s="11"/>
      <c r="F64" s="21"/>
      <c r="G64" s="9"/>
      <c r="H64" s="9"/>
      <c r="I64" s="9"/>
    </row>
    <row r="65" spans="2:6" ht="17.25" customHeight="1" x14ac:dyDescent="0.2">
      <c r="B65" s="9"/>
      <c r="C65" s="9"/>
      <c r="D65" s="10"/>
      <c r="E65" s="11"/>
      <c r="F65" s="7"/>
    </row>
    <row r="66" spans="2:6" ht="17.25" customHeight="1" x14ac:dyDescent="0.2">
      <c r="B66" s="9"/>
      <c r="C66" s="9"/>
      <c r="D66" s="10"/>
      <c r="E66" s="11"/>
      <c r="F66" s="7"/>
    </row>
    <row r="67" spans="2:6" ht="17.25" customHeight="1" x14ac:dyDescent="0.2">
      <c r="B67" s="9"/>
      <c r="C67" s="9"/>
      <c r="D67" s="10"/>
      <c r="E67" s="11"/>
      <c r="F67" s="7"/>
    </row>
    <row r="68" spans="2:6" ht="17.25" customHeight="1" x14ac:dyDescent="0.2"/>
    <row r="69" spans="2:6" ht="17.25" customHeight="1" x14ac:dyDescent="0.2"/>
    <row r="70" spans="2:6" ht="17.25" customHeight="1" x14ac:dyDescent="0.2"/>
    <row r="74" spans="2:6" ht="12.75" customHeight="1" x14ac:dyDescent="0.2"/>
    <row r="75" spans="2:6" ht="5.25" customHeight="1" x14ac:dyDescent="0.2"/>
    <row r="81" ht="13.5" customHeight="1" x14ac:dyDescent="0.2"/>
    <row r="84" ht="12.75" customHeight="1" x14ac:dyDescent="0.2"/>
    <row r="87" ht="12.75" customHeight="1" x14ac:dyDescent="0.2"/>
    <row r="89" ht="12.75" customHeight="1" x14ac:dyDescent="0.2"/>
    <row r="91" ht="12.75" customHeight="1" x14ac:dyDescent="0.2"/>
    <row r="92" ht="12.75" customHeight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collapsed="1" x14ac:dyDescent="0.2"/>
    <row r="143" outlineLevel="1" x14ac:dyDescent="0.2"/>
    <row r="144" outlineLevel="1" x14ac:dyDescent="0.2"/>
    <row r="145" collapsed="1" x14ac:dyDescent="0.2"/>
  </sheetData>
  <sheetProtection password="DFD7" sheet="1" objects="1" scenarios="1"/>
  <mergeCells count="18">
    <mergeCell ref="D13:E13"/>
    <mergeCell ref="D15:E15"/>
    <mergeCell ref="D17:E17"/>
    <mergeCell ref="D9:F9"/>
    <mergeCell ref="B2:G2"/>
    <mergeCell ref="J20:J21"/>
    <mergeCell ref="B5:C7"/>
    <mergeCell ref="B9:C9"/>
    <mergeCell ref="B11:C11"/>
    <mergeCell ref="B15:C15"/>
    <mergeCell ref="B17:C17"/>
    <mergeCell ref="D11:E11"/>
    <mergeCell ref="D5:F5"/>
    <mergeCell ref="D6:F6"/>
    <mergeCell ref="D7:F7"/>
    <mergeCell ref="B13:C13"/>
    <mergeCell ref="B14:C14"/>
    <mergeCell ref="D14:E14"/>
  </mergeCells>
  <phoneticPr fontId="2" type="noConversion"/>
  <dataValidations count="1">
    <dataValidation type="list" allowBlank="1" showInputMessage="1" showErrorMessage="1" sqref="D17:E17">
      <formula1>$K$21:$K$32</formula1>
    </dataValidation>
  </dataValidations>
  <pageMargins left="0.70866141732283472" right="0.59055118110236227" top="0.59055118110236227" bottom="7.874015748031496E-2" header="0.19685039370078741" footer="0.27559055118110237"/>
  <pageSetup paperSize="9" orientation="portrait" r:id="rId1"/>
  <headerFooter scaleWithDoc="0" alignWithMargins="0">
    <oddHeader xml:space="preserve">&amp;LDirection de la santé publique et de la prévoyance sociale du canton de Berne
Office des personnes âgées et handicapées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participation coûts soins 2017</vt:lpstr>
      <vt:lpstr>'participation coûts soins 2017'!Druckbereich</vt:lpstr>
      <vt:lpstr>janvier_2015</vt:lpstr>
    </vt:vector>
  </TitlesOfParts>
  <Company>Improve Consulting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calcul du revenu et de la fortune imposables</dc:title>
  <dc:creator>Ofice des personnes âgées et handicapées</dc:creator>
  <cp:lastModifiedBy>Esther Gerber</cp:lastModifiedBy>
  <cp:lastPrinted>2014-12-17T13:18:20Z</cp:lastPrinted>
  <dcterms:created xsi:type="dcterms:W3CDTF">2003-11-17T14:46:34Z</dcterms:created>
  <dcterms:modified xsi:type="dcterms:W3CDTF">2017-02-08T12:32:49Z</dcterms:modified>
</cp:coreProperties>
</file>